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59ab5f54dddf6060/Bureau/Cours Compta/"/>
    </mc:Choice>
  </mc:AlternateContent>
  <xr:revisionPtr revIDLastSave="584" documentId="11_F25DC773A252ABDACC10486CB9196CBC5BDE58E6" xr6:coauthVersionLast="47" xr6:coauthVersionMax="47" xr10:uidLastSave="{4304624C-35B4-4458-BD5F-1428665727E7}"/>
  <bookViews>
    <workbookView xWindow="-98" yWindow="-98" windowWidth="19396" windowHeight="12196" tabRatio="748" activeTab="2" xr2:uid="{00000000-000D-0000-FFFF-FFFF00000000}"/>
  </bookViews>
  <sheets>
    <sheet name="Exercice 1" sheetId="4" r:id="rId1"/>
    <sheet name="Exercice 2" sheetId="5" r:id="rId2"/>
    <sheet name="Exercice 3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6" l="1"/>
  <c r="I33" i="6" s="1"/>
  <c r="F20" i="6"/>
  <c r="F21" i="6" s="1"/>
  <c r="E16" i="6"/>
  <c r="F17" i="6" s="1"/>
  <c r="F9" i="6"/>
  <c r="E7" i="6" s="1"/>
  <c r="F5" i="6"/>
  <c r="F4" i="6" s="1"/>
  <c r="E3" i="6" s="1"/>
  <c r="E21" i="5"/>
  <c r="F22" i="5" s="1"/>
  <c r="E16" i="5"/>
  <c r="F17" i="5" s="1"/>
  <c r="F11" i="5"/>
  <c r="E10" i="5" s="1"/>
  <c r="L6" i="4"/>
  <c r="L3" i="4"/>
  <c r="L4" i="4" s="1"/>
  <c r="D19" i="4"/>
  <c r="D22" i="4" s="1"/>
  <c r="D23" i="4" s="1"/>
  <c r="C19" i="4"/>
  <c r="E40" i="4"/>
  <c r="E44" i="4" s="1"/>
  <c r="C16" i="4"/>
  <c r="E16" i="4" s="1"/>
  <c r="L14" i="4"/>
  <c r="L15" i="4" s="1"/>
  <c r="E35" i="4"/>
  <c r="E36" i="4" s="1"/>
  <c r="E43" i="4"/>
  <c r="E42" i="4"/>
  <c r="F45" i="4"/>
  <c r="F11" i="4" s="1"/>
  <c r="F12" i="4" s="1"/>
  <c r="F13" i="4" s="1"/>
  <c r="F44" i="4"/>
  <c r="F39" i="4"/>
  <c r="F36" i="4"/>
  <c r="N49" i="4"/>
  <c r="B23" i="4"/>
  <c r="E26" i="4"/>
  <c r="E39" i="4"/>
  <c r="D18" i="4"/>
  <c r="D12" i="4"/>
  <c r="D13" i="4"/>
  <c r="C7" i="4"/>
  <c r="D7" i="4"/>
  <c r="E7" i="4"/>
  <c r="E15" i="4"/>
  <c r="E19" i="4"/>
  <c r="E20" i="4"/>
  <c r="E14" i="4"/>
  <c r="E5" i="4"/>
  <c r="E6" i="4"/>
  <c r="E4" i="4"/>
  <c r="B22" i="4"/>
  <c r="B18" i="4"/>
  <c r="B13" i="4"/>
  <c r="B12" i="4"/>
  <c r="B7" i="4"/>
  <c r="L11" i="4"/>
  <c r="C10" i="4"/>
  <c r="E10" i="4" s="1"/>
  <c r="E27" i="4"/>
  <c r="L2" i="4"/>
  <c r="M49" i="4"/>
  <c r="C20" i="4"/>
  <c r="E32" i="4"/>
  <c r="M43" i="4"/>
  <c r="M42" i="4"/>
  <c r="C14" i="4"/>
  <c r="C15" i="4"/>
  <c r="N36" i="4"/>
  <c r="N38" i="4"/>
  <c r="N37" i="4"/>
  <c r="M38" i="4"/>
  <c r="E12" i="6" l="1"/>
  <c r="F13" i="6"/>
  <c r="E19" i="6"/>
  <c r="F29" i="5"/>
  <c r="F27" i="5" s="1"/>
  <c r="L12" i="4"/>
  <c r="L16" i="4" s="1"/>
  <c r="E45" i="4"/>
  <c r="E11" i="4" s="1"/>
  <c r="E12" i="4" s="1"/>
  <c r="E13" i="4" s="1"/>
  <c r="C12" i="4"/>
  <c r="C13" i="4" s="1"/>
  <c r="L19" i="4" l="1"/>
  <c r="L20" i="4"/>
  <c r="C21" i="4" s="1"/>
  <c r="E21" i="4" s="1"/>
  <c r="E22" i="4" s="1"/>
  <c r="C22" i="4" l="1"/>
  <c r="L21" i="4"/>
  <c r="C17" i="4" s="1"/>
  <c r="E17" i="4" s="1"/>
  <c r="E18" i="4" s="1"/>
  <c r="E23" i="4" s="1"/>
  <c r="C18" i="4" l="1"/>
  <c r="C2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guezt</author>
  </authors>
  <commentList>
    <comment ref="D5" authorId="0" shapeId="0" xr:uid="{5D85C725-5EBC-4CD1-96C2-791EF3613E8E}">
      <text>
        <r>
          <rPr>
            <b/>
            <sz val="9"/>
            <color indexed="81"/>
            <rFont val="Tahoma"/>
            <charset val="1"/>
          </rPr>
          <t xml:space="preserve">amortissement
</t>
        </r>
      </text>
    </comment>
    <comment ref="C20" authorId="0" shapeId="0" xr:uid="{C77F5F13-BC9A-42D5-A27B-4F23D9EBA5F9}">
      <text>
        <r>
          <rPr>
            <b/>
            <sz val="9"/>
            <color indexed="81"/>
            <rFont val="Tahoma"/>
            <family val="2"/>
          </rPr>
          <t>guezt:</t>
        </r>
        <r>
          <rPr>
            <sz val="9"/>
            <color indexed="81"/>
            <rFont val="Tahoma"/>
            <family val="2"/>
          </rPr>
          <t xml:space="preserve">
20000 de dettes MP
2000 de dettes charges externes
</t>
        </r>
      </text>
    </comment>
  </commentList>
</comments>
</file>

<file path=xl/sharedStrings.xml><?xml version="1.0" encoding="utf-8"?>
<sst xmlns="http://schemas.openxmlformats.org/spreadsheetml/2006/main" count="170" uniqueCount="143">
  <si>
    <t>Immo Incorporelles</t>
  </si>
  <si>
    <t>Immo corporelles</t>
  </si>
  <si>
    <t>Immo Financières</t>
  </si>
  <si>
    <t xml:space="preserve">Total de l'actif immobilisé </t>
  </si>
  <si>
    <t>Sotcks de MP</t>
  </si>
  <si>
    <t>Stocks de PF</t>
  </si>
  <si>
    <t>Créances clients</t>
  </si>
  <si>
    <t xml:space="preserve">Disponnibilités </t>
  </si>
  <si>
    <t>Total de l'actif circulant</t>
  </si>
  <si>
    <t xml:space="preserve">Total de l'actif </t>
  </si>
  <si>
    <t>Capital</t>
  </si>
  <si>
    <t>Primes</t>
  </si>
  <si>
    <t>Réserves</t>
  </si>
  <si>
    <t>Résultat de l'exercice</t>
  </si>
  <si>
    <t>Total de Capitaux propres</t>
  </si>
  <si>
    <t>Emprunts</t>
  </si>
  <si>
    <t>Dettes fournisseurs</t>
  </si>
  <si>
    <t>Total des dettes</t>
  </si>
  <si>
    <t>BILAN</t>
  </si>
  <si>
    <t>Fin N-1</t>
  </si>
  <si>
    <t>Mouvements</t>
  </si>
  <si>
    <t>+</t>
  </si>
  <si>
    <t>-</t>
  </si>
  <si>
    <t>Fin N</t>
  </si>
  <si>
    <t>Alternative</t>
  </si>
  <si>
    <t xml:space="preserve">Total du passif </t>
  </si>
  <si>
    <t>Production vendue</t>
  </si>
  <si>
    <t>Production stockée</t>
  </si>
  <si>
    <t xml:space="preserve">Total des produits d'exploitation </t>
  </si>
  <si>
    <t>Achats de MP et autres appro</t>
  </si>
  <si>
    <t>Impots, taxes et versement assimilés</t>
  </si>
  <si>
    <t xml:space="preserve">charges de personnel </t>
  </si>
  <si>
    <t>Dotations aux amortissements</t>
  </si>
  <si>
    <t xml:space="preserve">Total des charges d'exploiation </t>
  </si>
  <si>
    <t>Résultat d'exploitation</t>
  </si>
  <si>
    <t>Produits financiers</t>
  </si>
  <si>
    <t>Charges financières</t>
  </si>
  <si>
    <t>Résultat financier</t>
  </si>
  <si>
    <t>Résultat courrant avant impots</t>
  </si>
  <si>
    <t>produits exceptionnels</t>
  </si>
  <si>
    <t>charges exceptionnels</t>
  </si>
  <si>
    <t xml:space="preserve">Résultat exceptionnel </t>
  </si>
  <si>
    <t>Impots sur les bénéfices</t>
  </si>
  <si>
    <t>Bénéfice ou perte</t>
  </si>
  <si>
    <t>N</t>
  </si>
  <si>
    <t>trésorerie d'ouverture</t>
  </si>
  <si>
    <t>Ventes N encaissées</t>
  </si>
  <si>
    <t>Créances N-1</t>
  </si>
  <si>
    <t>Achats N décaissés</t>
  </si>
  <si>
    <t>Dettes fournisseurs N-1</t>
  </si>
  <si>
    <t>Autres dettes N-1</t>
  </si>
  <si>
    <t>Autres achats et charges externes</t>
  </si>
  <si>
    <t xml:space="preserve">Impots, taxes et versements assimilés </t>
  </si>
  <si>
    <t>Total des flux de tréso liés à l'activité</t>
  </si>
  <si>
    <t>Acquisitions d'immobilisations</t>
  </si>
  <si>
    <t>Cessions d'immobiliations</t>
  </si>
  <si>
    <t xml:space="preserve">Total des flux de trésorerie liés aux opérations d'investissment </t>
  </si>
  <si>
    <t>Augmentations de K</t>
  </si>
  <si>
    <t>Emissions d'emprunts</t>
  </si>
  <si>
    <t>Remboursments d'emprunts</t>
  </si>
  <si>
    <t>trésorerie de cloture</t>
  </si>
  <si>
    <t>Total des flux de trésorerie liés aux opérations de financement</t>
  </si>
  <si>
    <t>Dividendes versés en N</t>
  </si>
  <si>
    <t>Aleternative</t>
  </si>
  <si>
    <t>Compte de réslultat</t>
  </si>
  <si>
    <t xml:space="preserve">Emprunt </t>
  </si>
  <si>
    <t>REMBOURSMENT K</t>
  </si>
  <si>
    <t>INTERETS</t>
  </si>
  <si>
    <t xml:space="preserve">SOUSCRIT </t>
  </si>
  <si>
    <t xml:space="preserve">Augmentation de capital </t>
  </si>
  <si>
    <t xml:space="preserve">100000 nouvelles actions </t>
  </si>
  <si>
    <t>Prix 40</t>
  </si>
  <si>
    <t xml:space="preserve">Nominal </t>
  </si>
  <si>
    <t xml:space="preserve">Prime d'emission </t>
  </si>
  <si>
    <t xml:space="preserve">payé en N </t>
  </si>
  <si>
    <t xml:space="preserve">dettes </t>
  </si>
  <si>
    <t>Ventes</t>
  </si>
  <si>
    <t>encaissées</t>
  </si>
  <si>
    <t>créances</t>
  </si>
  <si>
    <t xml:space="preserve">   Variation des sotck MP</t>
  </si>
  <si>
    <t>SF -SI</t>
  </si>
  <si>
    <t>SI-SF</t>
  </si>
  <si>
    <t>STOCK INITIAL</t>
  </si>
  <si>
    <t xml:space="preserve">Variation des stocks </t>
  </si>
  <si>
    <t xml:space="preserve">Stock final </t>
  </si>
  <si>
    <t xml:space="preserve">variation des sotck </t>
  </si>
  <si>
    <t>débit</t>
  </si>
  <si>
    <t xml:space="preserve">crédit </t>
  </si>
  <si>
    <t>SI</t>
  </si>
  <si>
    <t>SF</t>
  </si>
  <si>
    <t xml:space="preserve">Correspond à la banque : mouvementé dès que l'on paye ou dès que l'on est payé </t>
  </si>
  <si>
    <t>Total</t>
  </si>
  <si>
    <t xml:space="preserve">Charges externes </t>
  </si>
  <si>
    <t xml:space="preserve">charges </t>
  </si>
  <si>
    <t>inchangé puisque la quantité vendue (donc les charges) ne bouge pas</t>
  </si>
  <si>
    <t>Autres dettes (IS)</t>
  </si>
  <si>
    <t xml:space="preserve">1. </t>
  </si>
  <si>
    <t>TVA collectée = tva due à l'Etat</t>
  </si>
  <si>
    <t>TVA déductible = TVA que l'Etat doit rembourser</t>
  </si>
  <si>
    <t>2.</t>
  </si>
  <si>
    <t xml:space="preserve">3. </t>
  </si>
  <si>
    <t>Ecritures au journal</t>
  </si>
  <si>
    <t>Débit</t>
  </si>
  <si>
    <t>Crédit</t>
  </si>
  <si>
    <t>Banque</t>
  </si>
  <si>
    <t>TVA collectée</t>
  </si>
  <si>
    <t xml:space="preserve">Vente </t>
  </si>
  <si>
    <t>vente de marchandises</t>
  </si>
  <si>
    <t>Achat</t>
  </si>
  <si>
    <t>TVA Ded B/S</t>
  </si>
  <si>
    <t>achat de marchandises</t>
  </si>
  <si>
    <t>Immobilisation</t>
  </si>
  <si>
    <t>TVA SUR IMMO</t>
  </si>
  <si>
    <t>Achat immo</t>
  </si>
  <si>
    <t xml:space="preserve">Ecritures au journal  de la déclaration de TVA </t>
  </si>
  <si>
    <t xml:space="preserve">TVA à décaisser </t>
  </si>
  <si>
    <t>TVA DED IMMO</t>
  </si>
  <si>
    <t>Classe 4 = les tiers. Ce qui est bien le cas pour l'Etat</t>
  </si>
  <si>
    <t>CHEZ HAL</t>
  </si>
  <si>
    <t>CLIENT UNO</t>
  </si>
  <si>
    <t>TVA COLLECTEE</t>
  </si>
  <si>
    <t>VENTE DE MARCHANDISE</t>
  </si>
  <si>
    <t>Escompte accordés</t>
  </si>
  <si>
    <t>BQ</t>
  </si>
  <si>
    <t>Client UNO</t>
  </si>
  <si>
    <t>PCA</t>
  </si>
  <si>
    <t>Client facture à établir</t>
  </si>
  <si>
    <t>TVA / FAE</t>
  </si>
  <si>
    <t>Variation des stocks de PF</t>
  </si>
  <si>
    <t xml:space="preserve">SF </t>
  </si>
  <si>
    <t>Varation des stocks</t>
  </si>
  <si>
    <t>Interets</t>
  </si>
  <si>
    <t>In-fine</t>
  </si>
  <si>
    <t>Interet couru sur les emprunts</t>
  </si>
  <si>
    <t>taux</t>
  </si>
  <si>
    <t>interets annuel</t>
  </si>
  <si>
    <t>interet couru jusqu'à la cloture</t>
  </si>
  <si>
    <t>VENTES</t>
  </si>
  <si>
    <t>TVA FAE</t>
  </si>
  <si>
    <t>CLIENT FAE</t>
  </si>
  <si>
    <t>ICNE</t>
  </si>
  <si>
    <t>CLIENT</t>
  </si>
  <si>
    <t>TVE COLLECTEE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</si>
</sst>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6" xfId="0" applyBorder="1"/>
    <xf numFmtId="0" fontId="0" fillId="0" borderId="18" xfId="0" applyBorder="1"/>
    <xf numFmtId="0" fontId="0" fillId="0" borderId="20" xfId="0" applyBorder="1"/>
    <xf numFmtId="0" fontId="3" fillId="0" borderId="22" xfId="0" applyFont="1" applyBorder="1"/>
    <xf numFmtId="0" fontId="2" fillId="0" borderId="22" xfId="0" applyFont="1" applyBorder="1"/>
    <xf numFmtId="0" fontId="2" fillId="0" borderId="24" xfId="0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164" fontId="0" fillId="0" borderId="17" xfId="1" applyNumberFormat="1" applyFont="1" applyBorder="1"/>
    <xf numFmtId="164" fontId="0" fillId="0" borderId="3" xfId="1" applyNumberFormat="1" applyFont="1" applyBorder="1"/>
    <xf numFmtId="164" fontId="0" fillId="0" borderId="21" xfId="1" applyNumberFormat="1" applyFont="1" applyBorder="1"/>
    <xf numFmtId="164" fontId="0" fillId="0" borderId="4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64" fontId="0" fillId="0" borderId="1" xfId="1" applyNumberFormat="1" applyFont="1" applyBorder="1"/>
    <xf numFmtId="164" fontId="0" fillId="0" borderId="23" xfId="1" applyNumberFormat="1" applyFont="1" applyBorder="1"/>
    <xf numFmtId="164" fontId="0" fillId="0" borderId="0" xfId="1" applyNumberFormat="1" applyFont="1" applyFill="1" applyBorder="1"/>
    <xf numFmtId="164" fontId="0" fillId="0" borderId="25" xfId="1" applyNumberFormat="1" applyFont="1" applyBorder="1"/>
    <xf numFmtId="164" fontId="0" fillId="0" borderId="26" xfId="1" applyNumberFormat="1" applyFont="1" applyBorder="1"/>
    <xf numFmtId="164" fontId="2" fillId="0" borderId="21" xfId="1" applyNumberFormat="1" applyFont="1" applyBorder="1"/>
    <xf numFmtId="164" fontId="2" fillId="0" borderId="19" xfId="1" applyNumberFormat="1" applyFont="1" applyBorder="1"/>
    <xf numFmtId="0" fontId="0" fillId="0" borderId="6" xfId="0" applyBorder="1"/>
    <xf numFmtId="0" fontId="0" fillId="0" borderId="28" xfId="0" applyBorder="1"/>
    <xf numFmtId="0" fontId="0" fillId="0" borderId="29" xfId="0" applyBorder="1"/>
    <xf numFmtId="0" fontId="0" fillId="0" borderId="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3" fillId="0" borderId="20" xfId="0" applyFont="1" applyBorder="1"/>
    <xf numFmtId="0" fontId="2" fillId="0" borderId="20" xfId="0" applyFont="1" applyBorder="1"/>
    <xf numFmtId="0" fontId="0" fillId="0" borderId="22" xfId="0" applyBorder="1"/>
    <xf numFmtId="0" fontId="0" fillId="0" borderId="33" xfId="0" applyBorder="1"/>
    <xf numFmtId="0" fontId="0" fillId="0" borderId="0" xfId="0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/>
    <xf numFmtId="0" fontId="2" fillId="0" borderId="24" xfId="0" applyFont="1" applyBorder="1"/>
    <xf numFmtId="0" fontId="2" fillId="0" borderId="34" xfId="0" applyFont="1" applyBorder="1"/>
    <xf numFmtId="0" fontId="2" fillId="0" borderId="35" xfId="0" applyFont="1" applyBorder="1"/>
    <xf numFmtId="0" fontId="3" fillId="0" borderId="22" xfId="0" applyFont="1" applyBorder="1"/>
    <xf numFmtId="0" fontId="3" fillId="0" borderId="27" xfId="0" applyFont="1" applyBorder="1"/>
    <xf numFmtId="0" fontId="3" fillId="0" borderId="12" xfId="0" applyFont="1" applyBorder="1"/>
    <xf numFmtId="0" fontId="0" fillId="0" borderId="16" xfId="0" applyBorder="1"/>
    <xf numFmtId="0" fontId="0" fillId="0" borderId="6" xfId="0" applyBorder="1"/>
    <xf numFmtId="0" fontId="0" fillId="0" borderId="28" xfId="0" applyBorder="1"/>
    <xf numFmtId="0" fontId="0" fillId="0" borderId="20" xfId="0" applyBorder="1"/>
    <xf numFmtId="0" fontId="0" fillId="0" borderId="0" xfId="0"/>
    <xf numFmtId="0" fontId="0" fillId="0" borderId="29" xfId="0" applyBorder="1"/>
    <xf numFmtId="0" fontId="0" fillId="0" borderId="18" xfId="0" applyBorder="1"/>
    <xf numFmtId="0" fontId="0" fillId="0" borderId="9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22" xfId="0" applyFont="1" applyBorder="1"/>
    <xf numFmtId="0" fontId="2" fillId="0" borderId="27" xfId="0" applyFont="1" applyBorder="1"/>
    <xf numFmtId="0" fontId="2" fillId="0" borderId="12" xfId="0" applyFont="1" applyBorder="1"/>
    <xf numFmtId="0" fontId="2" fillId="0" borderId="5" xfId="0" applyFont="1" applyBorder="1"/>
    <xf numFmtId="0" fontId="0" fillId="0" borderId="0" xfId="0" applyBorder="1"/>
    <xf numFmtId="0" fontId="2" fillId="0" borderId="7" xfId="0" applyFont="1" applyBorder="1"/>
    <xf numFmtId="0" fontId="0" fillId="0" borderId="3" xfId="0" applyBorder="1"/>
    <xf numFmtId="0" fontId="0" fillId="0" borderId="4" xfId="0" applyBorder="1"/>
    <xf numFmtId="0" fontId="3" fillId="0" borderId="8" xfId="0" applyFont="1" applyBorder="1"/>
    <xf numFmtId="16" fontId="0" fillId="0" borderId="6" xfId="0" applyNumberFormat="1" applyBorder="1"/>
    <xf numFmtId="16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6" fontId="0" fillId="0" borderId="0" xfId="0" applyNumberForma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0A55D-CB77-4186-AEF6-2655FB10E2DB}">
  <dimension ref="A1:T49"/>
  <sheetViews>
    <sheetView zoomScale="69" workbookViewId="0">
      <selection activeCell="P12" sqref="P12"/>
    </sheetView>
  </sheetViews>
  <sheetFormatPr baseColWidth="10" defaultRowHeight="14.25" x14ac:dyDescent="0.45"/>
  <cols>
    <col min="1" max="1" width="22.3984375" bestFit="1" customWidth="1"/>
    <col min="11" max="11" width="30" bestFit="1" customWidth="1"/>
    <col min="12" max="12" width="8.3984375" customWidth="1"/>
    <col min="15" max="15" width="10.53125" customWidth="1"/>
  </cols>
  <sheetData>
    <row r="1" spans="1:20" x14ac:dyDescent="0.45">
      <c r="A1" s="58" t="s">
        <v>18</v>
      </c>
      <c r="B1" s="59"/>
      <c r="C1" s="59"/>
      <c r="D1" s="59"/>
      <c r="E1" s="59"/>
      <c r="F1" s="60"/>
      <c r="G1" s="40"/>
      <c r="H1" s="40"/>
      <c r="I1" s="40"/>
      <c r="K1" s="33" t="s">
        <v>64</v>
      </c>
      <c r="L1" s="34" t="s">
        <v>44</v>
      </c>
      <c r="M1" s="35" t="s">
        <v>24</v>
      </c>
    </row>
    <row r="2" spans="1:20" x14ac:dyDescent="0.45">
      <c r="A2" s="7"/>
      <c r="B2" s="61" t="s">
        <v>19</v>
      </c>
      <c r="C2" s="63" t="s">
        <v>20</v>
      </c>
      <c r="D2" s="64"/>
      <c r="E2" s="65" t="s">
        <v>23</v>
      </c>
      <c r="F2" s="67" t="s">
        <v>24</v>
      </c>
      <c r="G2" s="40"/>
      <c r="H2" s="40"/>
      <c r="I2" s="40"/>
      <c r="K2" s="7" t="s">
        <v>26</v>
      </c>
      <c r="L2" s="13">
        <f>M47</f>
        <v>325000</v>
      </c>
      <c r="M2" s="16"/>
    </row>
    <row r="3" spans="1:20" x14ac:dyDescent="0.45">
      <c r="A3" s="8"/>
      <c r="B3" s="62"/>
      <c r="C3" s="1" t="s">
        <v>21</v>
      </c>
      <c r="D3" s="6" t="s">
        <v>22</v>
      </c>
      <c r="E3" s="66"/>
      <c r="F3" s="68"/>
      <c r="G3" s="40"/>
      <c r="H3" s="40"/>
      <c r="I3" s="40"/>
      <c r="K3" s="8" t="s">
        <v>27</v>
      </c>
      <c r="L3" s="19">
        <f>C9</f>
        <v>2000</v>
      </c>
      <c r="M3" s="21"/>
      <c r="N3" t="s">
        <v>80</v>
      </c>
      <c r="S3" t="s">
        <v>86</v>
      </c>
      <c r="T3" t="s">
        <v>87</v>
      </c>
    </row>
    <row r="4" spans="1:20" x14ac:dyDescent="0.45">
      <c r="A4" s="7" t="s">
        <v>0</v>
      </c>
      <c r="B4" s="13">
        <v>15000</v>
      </c>
      <c r="C4" s="14"/>
      <c r="D4" s="13"/>
      <c r="E4" s="15">
        <f>B4+C4-D4</f>
        <v>15000</v>
      </c>
      <c r="F4" s="16">
        <v>15000</v>
      </c>
      <c r="G4" s="14"/>
      <c r="H4" s="14"/>
      <c r="I4" s="14"/>
      <c r="K4" s="36" t="s">
        <v>28</v>
      </c>
      <c r="L4" s="17">
        <f>L2+L3</f>
        <v>327000</v>
      </c>
      <c r="M4" s="18"/>
      <c r="P4" t="s">
        <v>83</v>
      </c>
      <c r="S4" t="s">
        <v>88</v>
      </c>
    </row>
    <row r="5" spans="1:20" x14ac:dyDescent="0.45">
      <c r="A5" s="9" t="s">
        <v>1</v>
      </c>
      <c r="B5" s="17">
        <v>15000</v>
      </c>
      <c r="C5" s="14">
        <v>15000</v>
      </c>
      <c r="D5" s="17">
        <v>5000</v>
      </c>
      <c r="E5" s="15">
        <f t="shared" ref="E5:E6" si="0">B5+C5-D5</f>
        <v>25000</v>
      </c>
      <c r="F5" s="18">
        <v>25000</v>
      </c>
      <c r="G5" s="14"/>
      <c r="H5" s="14"/>
      <c r="I5" s="14"/>
      <c r="K5" s="7" t="s">
        <v>29</v>
      </c>
      <c r="L5" s="13">
        <v>200000</v>
      </c>
      <c r="M5" s="16"/>
      <c r="Q5" t="s">
        <v>82</v>
      </c>
      <c r="T5" t="s">
        <v>88</v>
      </c>
    </row>
    <row r="6" spans="1:20" x14ac:dyDescent="0.45">
      <c r="A6" s="8" t="s">
        <v>2</v>
      </c>
      <c r="B6" s="19">
        <v>15000</v>
      </c>
      <c r="C6" s="20"/>
      <c r="D6" s="19"/>
      <c r="E6" s="15">
        <f t="shared" si="0"/>
        <v>15000</v>
      </c>
      <c r="F6" s="21">
        <v>15000</v>
      </c>
      <c r="G6" s="14"/>
      <c r="H6" s="14"/>
      <c r="I6" s="14"/>
      <c r="K6" s="9" t="s">
        <v>79</v>
      </c>
      <c r="L6" s="17">
        <f>D8</f>
        <v>1000</v>
      </c>
      <c r="M6" s="18"/>
      <c r="N6" t="s">
        <v>81</v>
      </c>
    </row>
    <row r="7" spans="1:20" x14ac:dyDescent="0.45">
      <c r="A7" s="10" t="s">
        <v>3</v>
      </c>
      <c r="B7" s="22">
        <f>B4+B5+B6</f>
        <v>45000</v>
      </c>
      <c r="C7" s="22">
        <f t="shared" ref="C7:E7" si="1">C4+C5+C6</f>
        <v>15000</v>
      </c>
      <c r="D7" s="22">
        <f t="shared" si="1"/>
        <v>5000</v>
      </c>
      <c r="E7" s="22">
        <f t="shared" si="1"/>
        <v>55000</v>
      </c>
      <c r="F7" s="23">
        <v>55000</v>
      </c>
      <c r="G7" s="14"/>
      <c r="H7" s="14"/>
      <c r="I7" s="14"/>
      <c r="K7" s="9" t="s">
        <v>51</v>
      </c>
      <c r="L7" s="17">
        <v>8000</v>
      </c>
      <c r="M7" s="18"/>
      <c r="P7" t="s">
        <v>84</v>
      </c>
      <c r="S7" t="s">
        <v>89</v>
      </c>
    </row>
    <row r="8" spans="1:20" x14ac:dyDescent="0.45">
      <c r="A8" s="7" t="s">
        <v>4</v>
      </c>
      <c r="B8" s="13">
        <v>6000</v>
      </c>
      <c r="C8" s="15"/>
      <c r="D8" s="13">
        <v>1000</v>
      </c>
      <c r="E8" s="15">
        <v>5000</v>
      </c>
      <c r="F8" s="16">
        <v>5000</v>
      </c>
      <c r="G8" s="14"/>
      <c r="H8" s="14"/>
      <c r="I8" s="14"/>
      <c r="K8" s="9" t="s">
        <v>30</v>
      </c>
      <c r="L8" s="17">
        <v>1000</v>
      </c>
      <c r="M8" s="18"/>
      <c r="Q8" t="s">
        <v>85</v>
      </c>
      <c r="T8" t="s">
        <v>89</v>
      </c>
    </row>
    <row r="9" spans="1:20" x14ac:dyDescent="0.45">
      <c r="A9" s="9" t="s">
        <v>5</v>
      </c>
      <c r="B9" s="17">
        <v>8000</v>
      </c>
      <c r="C9" s="14">
        <v>2000</v>
      </c>
      <c r="D9" s="17"/>
      <c r="E9" s="14">
        <v>10000</v>
      </c>
      <c r="F9" s="18">
        <v>10000</v>
      </c>
      <c r="G9" s="14"/>
      <c r="H9" s="14"/>
      <c r="I9" s="14"/>
      <c r="K9" s="9" t="s">
        <v>31</v>
      </c>
      <c r="L9" s="17">
        <v>50000</v>
      </c>
      <c r="M9" s="18"/>
    </row>
    <row r="10" spans="1:20" x14ac:dyDescent="0.45">
      <c r="A10" s="9" t="s">
        <v>6</v>
      </c>
      <c r="B10" s="17">
        <v>20000</v>
      </c>
      <c r="C10" s="14">
        <f>M49</f>
        <v>55000</v>
      </c>
      <c r="D10" s="17">
        <v>20000</v>
      </c>
      <c r="E10" s="14">
        <f>B10+C10-D10</f>
        <v>55000</v>
      </c>
      <c r="F10" s="27">
        <v>165000</v>
      </c>
      <c r="G10" s="41"/>
      <c r="H10" s="41"/>
      <c r="I10" s="41"/>
      <c r="K10" s="8" t="s">
        <v>32</v>
      </c>
      <c r="L10" s="19">
        <v>5000</v>
      </c>
      <c r="M10" s="21"/>
    </row>
    <row r="11" spans="1:20" x14ac:dyDescent="0.45">
      <c r="A11" s="8" t="s">
        <v>7</v>
      </c>
      <c r="B11" s="19">
        <v>6000</v>
      </c>
      <c r="C11" s="20"/>
      <c r="D11" s="19"/>
      <c r="E11" s="20">
        <f>E45</f>
        <v>31000</v>
      </c>
      <c r="F11" s="28">
        <f>F45</f>
        <v>-79000</v>
      </c>
      <c r="G11" s="41"/>
      <c r="H11" s="41"/>
      <c r="I11" s="41"/>
      <c r="K11" s="36" t="s">
        <v>33</v>
      </c>
      <c r="L11" s="17">
        <f>SUM(L5:L10)</f>
        <v>265000</v>
      </c>
      <c r="M11" s="18"/>
    </row>
    <row r="12" spans="1:20" x14ac:dyDescent="0.45">
      <c r="A12" s="10" t="s">
        <v>8</v>
      </c>
      <c r="B12" s="22">
        <f>SUM(B8:B11)</f>
        <v>40000</v>
      </c>
      <c r="C12" s="22">
        <f t="shared" ref="C12:F12" si="2">SUM(C8:C11)</f>
        <v>57000</v>
      </c>
      <c r="D12" s="22">
        <f t="shared" si="2"/>
        <v>21000</v>
      </c>
      <c r="E12" s="22">
        <f t="shared" si="2"/>
        <v>101000</v>
      </c>
      <c r="F12" s="22">
        <f t="shared" si="2"/>
        <v>101000</v>
      </c>
      <c r="G12" s="41"/>
      <c r="H12" s="14"/>
      <c r="I12" s="14"/>
      <c r="K12" s="11" t="s">
        <v>34</v>
      </c>
      <c r="L12" s="22">
        <f>L4-L11</f>
        <v>62000</v>
      </c>
      <c r="M12" s="23"/>
    </row>
    <row r="13" spans="1:20" x14ac:dyDescent="0.45">
      <c r="A13" s="11" t="s">
        <v>9</v>
      </c>
      <c r="B13" s="22">
        <f>B7+B12</f>
        <v>85000</v>
      </c>
      <c r="C13" s="22">
        <f t="shared" ref="C13:F13" si="3">C7+C12</f>
        <v>72000</v>
      </c>
      <c r="D13" s="22">
        <f t="shared" si="3"/>
        <v>26000</v>
      </c>
      <c r="E13" s="22">
        <f t="shared" si="3"/>
        <v>156000</v>
      </c>
      <c r="F13" s="22">
        <f t="shared" si="3"/>
        <v>156000</v>
      </c>
      <c r="G13" s="41"/>
      <c r="H13" s="14"/>
      <c r="I13" s="14"/>
      <c r="K13" s="9" t="s">
        <v>35</v>
      </c>
      <c r="L13" s="17">
        <v>0</v>
      </c>
      <c r="M13" s="18"/>
    </row>
    <row r="14" spans="1:20" x14ac:dyDescent="0.45">
      <c r="A14" s="7" t="s">
        <v>10</v>
      </c>
      <c r="B14" s="13">
        <v>10000</v>
      </c>
      <c r="C14" s="15">
        <f>N37</f>
        <v>1000</v>
      </c>
      <c r="D14" s="13"/>
      <c r="E14" s="15">
        <f>B14+C14-D14</f>
        <v>11000</v>
      </c>
      <c r="F14" s="16">
        <v>11000</v>
      </c>
      <c r="G14" s="14"/>
      <c r="H14" s="14"/>
      <c r="I14" s="14"/>
      <c r="K14" s="9" t="s">
        <v>36</v>
      </c>
      <c r="L14" s="17">
        <f>M30</f>
        <v>2000</v>
      </c>
      <c r="M14" s="18"/>
    </row>
    <row r="15" spans="1:20" x14ac:dyDescent="0.45">
      <c r="A15" s="9" t="s">
        <v>11</v>
      </c>
      <c r="B15" s="17">
        <v>10000</v>
      </c>
      <c r="C15" s="14">
        <f>N38</f>
        <v>3000</v>
      </c>
      <c r="D15" s="17"/>
      <c r="E15" s="14">
        <f t="shared" ref="E15:E21" si="4">B15+C15-D15</f>
        <v>13000</v>
      </c>
      <c r="F15" s="18">
        <v>13000</v>
      </c>
      <c r="G15" s="14"/>
      <c r="H15" s="14"/>
      <c r="I15" s="14"/>
      <c r="K15" s="11" t="s">
        <v>37</v>
      </c>
      <c r="L15" s="22">
        <f>L13-L14</f>
        <v>-2000</v>
      </c>
      <c r="M15" s="23"/>
    </row>
    <row r="16" spans="1:20" x14ac:dyDescent="0.45">
      <c r="A16" s="9" t="s">
        <v>12</v>
      </c>
      <c r="B16" s="17">
        <v>12000</v>
      </c>
      <c r="C16" s="14">
        <f>D17/2</f>
        <v>4000</v>
      </c>
      <c r="D16" s="17"/>
      <c r="E16" s="14">
        <f t="shared" si="4"/>
        <v>16000</v>
      </c>
      <c r="F16" s="18">
        <v>16000</v>
      </c>
      <c r="G16" s="14"/>
      <c r="H16" s="14"/>
      <c r="I16" s="14"/>
      <c r="K16" s="37" t="s">
        <v>38</v>
      </c>
      <c r="L16" s="17">
        <f>L12+L15</f>
        <v>60000</v>
      </c>
      <c r="M16" s="18"/>
    </row>
    <row r="17" spans="1:13" x14ac:dyDescent="0.45">
      <c r="A17" s="8" t="s">
        <v>13</v>
      </c>
      <c r="B17" s="19">
        <v>8000</v>
      </c>
      <c r="C17" s="20">
        <f>L21</f>
        <v>45000</v>
      </c>
      <c r="D17" s="19">
        <v>8000</v>
      </c>
      <c r="E17" s="20">
        <f t="shared" si="4"/>
        <v>45000</v>
      </c>
      <c r="F17" s="21">
        <v>45000</v>
      </c>
      <c r="G17" s="14"/>
      <c r="H17" s="14"/>
      <c r="I17" s="14"/>
      <c r="K17" s="7" t="s">
        <v>39</v>
      </c>
      <c r="L17" s="13">
        <v>0</v>
      </c>
      <c r="M17" s="16"/>
    </row>
    <row r="18" spans="1:13" x14ac:dyDescent="0.45">
      <c r="A18" s="10" t="s">
        <v>14</v>
      </c>
      <c r="B18" s="17">
        <f>SUM(B14:B17)</f>
        <v>40000</v>
      </c>
      <c r="C18" s="17">
        <f t="shared" ref="C18:E18" si="5">SUM(C14:C17)</f>
        <v>53000</v>
      </c>
      <c r="D18" s="17">
        <f t="shared" si="5"/>
        <v>8000</v>
      </c>
      <c r="E18" s="17">
        <f t="shared" si="5"/>
        <v>85000</v>
      </c>
      <c r="F18" s="18">
        <v>85000</v>
      </c>
      <c r="G18" s="14"/>
      <c r="H18" s="14"/>
      <c r="I18" s="14"/>
      <c r="K18" s="8" t="s">
        <v>40</v>
      </c>
      <c r="L18" s="19">
        <v>0</v>
      </c>
      <c r="M18" s="21"/>
    </row>
    <row r="19" spans="1:13" x14ac:dyDescent="0.45">
      <c r="A19" s="7" t="s">
        <v>15</v>
      </c>
      <c r="B19" s="13">
        <v>27000</v>
      </c>
      <c r="C19" s="15">
        <f>M32</f>
        <v>12000</v>
      </c>
      <c r="D19" s="13">
        <f>M29</f>
        <v>5000</v>
      </c>
      <c r="E19" s="15">
        <f t="shared" si="4"/>
        <v>34000</v>
      </c>
      <c r="F19" s="16">
        <v>34000</v>
      </c>
      <c r="G19" s="14"/>
      <c r="H19" s="14"/>
      <c r="I19" s="14"/>
      <c r="K19" s="37" t="s">
        <v>41</v>
      </c>
      <c r="L19" s="17">
        <f>L16</f>
        <v>60000</v>
      </c>
      <c r="M19" s="18"/>
    </row>
    <row r="20" spans="1:13" x14ac:dyDescent="0.45">
      <c r="A20" s="9" t="s">
        <v>16</v>
      </c>
      <c r="B20" s="17">
        <v>15000</v>
      </c>
      <c r="C20" s="24">
        <f>20000+M43</f>
        <v>22000</v>
      </c>
      <c r="D20" s="17">
        <v>15000</v>
      </c>
      <c r="E20" s="14">
        <f t="shared" si="4"/>
        <v>22000</v>
      </c>
      <c r="F20" s="18">
        <v>22000</v>
      </c>
      <c r="G20" s="14"/>
      <c r="H20" s="14"/>
      <c r="I20" s="14"/>
      <c r="K20" s="38" t="s">
        <v>42</v>
      </c>
      <c r="L20" s="22">
        <f>25%*L16</f>
        <v>15000</v>
      </c>
      <c r="M20" s="23"/>
    </row>
    <row r="21" spans="1:13" ht="14.65" thickBot="1" x14ac:dyDescent="0.5">
      <c r="A21" s="8" t="s">
        <v>95</v>
      </c>
      <c r="B21" s="19">
        <v>3000</v>
      </c>
      <c r="C21" s="20">
        <f>L20</f>
        <v>15000</v>
      </c>
      <c r="D21" s="19">
        <v>3000</v>
      </c>
      <c r="E21" s="20">
        <f t="shared" si="4"/>
        <v>15000</v>
      </c>
      <c r="F21" s="21">
        <v>15000</v>
      </c>
      <c r="G21" s="14"/>
      <c r="H21" s="14"/>
      <c r="I21" s="14"/>
      <c r="K21" s="12" t="s">
        <v>43</v>
      </c>
      <c r="L21" s="25">
        <f>L16-L20</f>
        <v>45000</v>
      </c>
      <c r="M21" s="26"/>
    </row>
    <row r="22" spans="1:13" x14ac:dyDescent="0.45">
      <c r="A22" s="10" t="s">
        <v>17</v>
      </c>
      <c r="B22" s="17">
        <f>SUM(B19:B21)</f>
        <v>45000</v>
      </c>
      <c r="C22" s="17">
        <f t="shared" ref="C22:E22" si="6">SUM(C19:C21)</f>
        <v>49000</v>
      </c>
      <c r="D22" s="17">
        <f t="shared" si="6"/>
        <v>23000</v>
      </c>
      <c r="E22" s="17">
        <f t="shared" si="6"/>
        <v>71000</v>
      </c>
      <c r="F22" s="18">
        <v>71000</v>
      </c>
      <c r="G22" s="14"/>
      <c r="H22" s="14"/>
      <c r="I22" s="14"/>
      <c r="M22" t="s">
        <v>94</v>
      </c>
    </row>
    <row r="23" spans="1:13" ht="14.65" thickBot="1" x14ac:dyDescent="0.5">
      <c r="A23" s="12" t="s">
        <v>25</v>
      </c>
      <c r="B23" s="25">
        <f>B18+B22</f>
        <v>85000</v>
      </c>
      <c r="C23" s="25">
        <f t="shared" ref="C23:E23" si="7">C18+C22</f>
        <v>102000</v>
      </c>
      <c r="D23" s="25">
        <f t="shared" si="7"/>
        <v>31000</v>
      </c>
      <c r="E23" s="25">
        <f t="shared" si="7"/>
        <v>156000</v>
      </c>
      <c r="F23" s="26">
        <v>156000</v>
      </c>
      <c r="G23" s="14"/>
      <c r="H23" s="14"/>
      <c r="I23" s="14"/>
    </row>
    <row r="24" spans="1:13" ht="14.65" thickBot="1" x14ac:dyDescent="0.5">
      <c r="B24" s="42"/>
    </row>
    <row r="25" spans="1:13" x14ac:dyDescent="0.45">
      <c r="A25" s="33"/>
      <c r="B25" s="39"/>
      <c r="C25" s="39"/>
      <c r="D25" s="39"/>
      <c r="E25" s="34" t="s">
        <v>44</v>
      </c>
      <c r="F25" s="35" t="s">
        <v>63</v>
      </c>
    </row>
    <row r="26" spans="1:13" x14ac:dyDescent="0.45">
      <c r="A26" s="69" t="s">
        <v>45</v>
      </c>
      <c r="B26" s="70"/>
      <c r="C26" s="70"/>
      <c r="D26" s="71"/>
      <c r="E26" s="22">
        <f>B11</f>
        <v>6000</v>
      </c>
      <c r="F26" s="23">
        <v>6000</v>
      </c>
      <c r="G26" s="14"/>
      <c r="H26" s="14"/>
      <c r="I26" s="14"/>
    </row>
    <row r="27" spans="1:13" x14ac:dyDescent="0.45">
      <c r="A27" s="49" t="s">
        <v>46</v>
      </c>
      <c r="B27" s="50"/>
      <c r="C27" s="50"/>
      <c r="D27" s="51"/>
      <c r="E27" s="17">
        <f>M48</f>
        <v>270000</v>
      </c>
      <c r="F27" s="27">
        <v>160000</v>
      </c>
      <c r="G27" s="41"/>
      <c r="H27" s="41"/>
      <c r="I27" s="41"/>
    </row>
    <row r="28" spans="1:13" x14ac:dyDescent="0.45">
      <c r="A28" s="52" t="s">
        <v>47</v>
      </c>
      <c r="B28" s="53"/>
      <c r="C28" s="53"/>
      <c r="D28" s="54"/>
      <c r="E28" s="17">
        <v>20000</v>
      </c>
      <c r="F28" s="17">
        <v>20000</v>
      </c>
      <c r="G28" s="14"/>
      <c r="H28" s="14"/>
      <c r="I28" s="14"/>
      <c r="K28" s="72" t="s">
        <v>65</v>
      </c>
      <c r="L28" s="29"/>
      <c r="M28" s="30"/>
    </row>
    <row r="29" spans="1:13" x14ac:dyDescent="0.45">
      <c r="A29" s="52" t="s">
        <v>48</v>
      </c>
      <c r="B29" s="53"/>
      <c r="C29" s="53"/>
      <c r="D29" s="54"/>
      <c r="E29" s="17">
        <v>-180000</v>
      </c>
      <c r="F29" s="17">
        <v>-180000</v>
      </c>
      <c r="G29" s="14"/>
      <c r="H29" s="14"/>
      <c r="I29" s="14"/>
      <c r="K29" s="4" t="s">
        <v>66</v>
      </c>
      <c r="L29" s="73"/>
      <c r="M29" s="31">
        <v>5000</v>
      </c>
    </row>
    <row r="30" spans="1:13" x14ac:dyDescent="0.45">
      <c r="A30" s="52" t="s">
        <v>49</v>
      </c>
      <c r="B30" s="53"/>
      <c r="C30" s="53"/>
      <c r="D30" s="54"/>
      <c r="E30" s="17">
        <v>-15000</v>
      </c>
      <c r="F30" s="17">
        <v>-15000</v>
      </c>
      <c r="G30" s="14"/>
      <c r="H30" s="14"/>
      <c r="I30" s="14"/>
      <c r="K30" s="4" t="s">
        <v>67</v>
      </c>
      <c r="L30" s="73"/>
      <c r="M30" s="31">
        <v>2000</v>
      </c>
    </row>
    <row r="31" spans="1:13" x14ac:dyDescent="0.45">
      <c r="A31" s="52" t="s">
        <v>50</v>
      </c>
      <c r="B31" s="53"/>
      <c r="C31" s="53"/>
      <c r="D31" s="54"/>
      <c r="E31" s="17">
        <v>-3000</v>
      </c>
      <c r="F31" s="17">
        <v>-3000</v>
      </c>
      <c r="G31" s="14"/>
      <c r="H31" s="14"/>
      <c r="I31" s="14"/>
      <c r="K31" s="4"/>
      <c r="L31" s="73"/>
      <c r="M31" s="31"/>
    </row>
    <row r="32" spans="1:13" x14ac:dyDescent="0.45">
      <c r="A32" s="52" t="s">
        <v>51</v>
      </c>
      <c r="B32" s="53"/>
      <c r="C32" s="53"/>
      <c r="D32" s="54"/>
      <c r="E32" s="17">
        <f>-M42</f>
        <v>-6000</v>
      </c>
      <c r="F32" s="17">
        <v>-6000</v>
      </c>
      <c r="G32" s="14"/>
      <c r="H32" s="14"/>
      <c r="I32" s="14"/>
      <c r="K32" s="5" t="s">
        <v>68</v>
      </c>
      <c r="L32" s="32"/>
      <c r="M32" s="6">
        <v>12000</v>
      </c>
    </row>
    <row r="33" spans="1:14" x14ac:dyDescent="0.45">
      <c r="A33" s="52" t="s">
        <v>52</v>
      </c>
      <c r="B33" s="53"/>
      <c r="C33" s="53"/>
      <c r="D33" s="54"/>
      <c r="E33" s="17">
        <v>-1000</v>
      </c>
      <c r="F33" s="17">
        <v>-1000</v>
      </c>
      <c r="G33" s="14"/>
      <c r="H33" s="14"/>
      <c r="I33" s="14"/>
    </row>
    <row r="34" spans="1:14" x14ac:dyDescent="0.45">
      <c r="A34" s="52" t="s">
        <v>31</v>
      </c>
      <c r="B34" s="53"/>
      <c r="C34" s="53"/>
      <c r="D34" s="54"/>
      <c r="E34" s="17">
        <v>-50000</v>
      </c>
      <c r="F34" s="17">
        <v>-50000</v>
      </c>
      <c r="G34" s="14"/>
      <c r="H34" s="14"/>
      <c r="I34" s="14"/>
      <c r="K34" s="72" t="s">
        <v>69</v>
      </c>
      <c r="L34" s="29"/>
      <c r="M34" s="29"/>
      <c r="N34" s="30" t="s">
        <v>91</v>
      </c>
    </row>
    <row r="35" spans="1:14" x14ac:dyDescent="0.45">
      <c r="A35" s="55" t="s">
        <v>36</v>
      </c>
      <c r="B35" s="56"/>
      <c r="C35" s="56"/>
      <c r="D35" s="57"/>
      <c r="E35" s="17">
        <f>-M30</f>
        <v>-2000</v>
      </c>
      <c r="F35" s="17">
        <v>-2000</v>
      </c>
      <c r="G35" s="14"/>
      <c r="H35" s="14"/>
      <c r="I35" s="14"/>
      <c r="K35" s="4" t="s">
        <v>70</v>
      </c>
      <c r="L35" s="73"/>
      <c r="M35" s="73">
        <v>100</v>
      </c>
      <c r="N35" s="31"/>
    </row>
    <row r="36" spans="1:14" x14ac:dyDescent="0.45">
      <c r="A36" s="46" t="s">
        <v>53</v>
      </c>
      <c r="B36" s="47"/>
      <c r="C36" s="47"/>
      <c r="D36" s="48"/>
      <c r="E36" s="22">
        <f>SUM(E27:E35)</f>
        <v>33000</v>
      </c>
      <c r="F36" s="22">
        <f>SUM(F27:F35)</f>
        <v>-77000</v>
      </c>
      <c r="G36" s="41"/>
      <c r="H36" s="41"/>
      <c r="I36" s="41"/>
      <c r="K36" s="4" t="s">
        <v>71</v>
      </c>
      <c r="L36" s="73"/>
      <c r="M36" s="73">
        <v>40</v>
      </c>
      <c r="N36" s="31">
        <f>M35*M36</f>
        <v>4000</v>
      </c>
    </row>
    <row r="37" spans="1:14" x14ac:dyDescent="0.45">
      <c r="A37" s="49" t="s">
        <v>54</v>
      </c>
      <c r="B37" s="50"/>
      <c r="C37" s="50"/>
      <c r="D37" s="51"/>
      <c r="E37" s="17">
        <v>-15000</v>
      </c>
      <c r="F37" s="17">
        <v>-15000</v>
      </c>
      <c r="G37" s="14"/>
      <c r="H37" s="14"/>
      <c r="I37" s="14"/>
      <c r="K37" s="4" t="s">
        <v>72</v>
      </c>
      <c r="L37" s="73"/>
      <c r="M37" s="73">
        <v>10</v>
      </c>
      <c r="N37" s="31">
        <f>M37*M35</f>
        <v>1000</v>
      </c>
    </row>
    <row r="38" spans="1:14" x14ac:dyDescent="0.45">
      <c r="A38" s="55" t="s">
        <v>55</v>
      </c>
      <c r="B38" s="56"/>
      <c r="C38" s="56"/>
      <c r="D38" s="57"/>
      <c r="E38" s="17"/>
      <c r="F38" s="17"/>
      <c r="G38" s="14"/>
      <c r="H38" s="14"/>
      <c r="I38" s="14"/>
      <c r="K38" s="5" t="s">
        <v>73</v>
      </c>
      <c r="L38" s="32"/>
      <c r="M38" s="32">
        <f>M36-M37</f>
        <v>30</v>
      </c>
      <c r="N38" s="6">
        <f>M35*M38</f>
        <v>3000</v>
      </c>
    </row>
    <row r="39" spans="1:14" x14ac:dyDescent="0.45">
      <c r="A39" s="46" t="s">
        <v>56</v>
      </c>
      <c r="B39" s="47"/>
      <c r="C39" s="47"/>
      <c r="D39" s="48"/>
      <c r="E39" s="22">
        <f>E37</f>
        <v>-15000</v>
      </c>
      <c r="F39" s="22">
        <f>F37</f>
        <v>-15000</v>
      </c>
      <c r="G39" s="14"/>
      <c r="H39" s="14"/>
      <c r="I39" s="14"/>
    </row>
    <row r="40" spans="1:14" x14ac:dyDescent="0.45">
      <c r="A40" s="49" t="s">
        <v>62</v>
      </c>
      <c r="B40" s="50"/>
      <c r="C40" s="50"/>
      <c r="D40" s="51"/>
      <c r="E40" s="17">
        <f>-D17/2</f>
        <v>-4000</v>
      </c>
      <c r="F40" s="17">
        <v>-4000</v>
      </c>
      <c r="G40" s="14"/>
      <c r="H40" s="14"/>
      <c r="I40" s="14"/>
      <c r="K40" s="72" t="s">
        <v>92</v>
      </c>
      <c r="L40" s="29"/>
      <c r="M40" s="30"/>
    </row>
    <row r="41" spans="1:14" x14ac:dyDescent="0.45">
      <c r="A41" s="52" t="s">
        <v>57</v>
      </c>
      <c r="B41" s="53"/>
      <c r="C41" s="53"/>
      <c r="D41" s="54"/>
      <c r="E41" s="17">
        <v>4000</v>
      </c>
      <c r="F41" s="17">
        <v>4000</v>
      </c>
      <c r="G41" s="14"/>
      <c r="H41" s="14"/>
      <c r="I41" s="14"/>
      <c r="K41" s="4" t="s">
        <v>93</v>
      </c>
      <c r="L41" s="73"/>
      <c r="M41" s="31">
        <v>8000</v>
      </c>
    </row>
    <row r="42" spans="1:14" x14ac:dyDescent="0.45">
      <c r="A42" s="52" t="s">
        <v>58</v>
      </c>
      <c r="B42" s="53"/>
      <c r="C42" s="53"/>
      <c r="D42" s="54"/>
      <c r="E42" s="17">
        <f>M32</f>
        <v>12000</v>
      </c>
      <c r="F42" s="17">
        <v>12000</v>
      </c>
      <c r="G42" s="14"/>
      <c r="H42" s="14"/>
      <c r="I42" s="14"/>
      <c r="K42" s="4" t="s">
        <v>74</v>
      </c>
      <c r="L42" s="73"/>
      <c r="M42" s="31">
        <f>M41*3/4</f>
        <v>6000</v>
      </c>
    </row>
    <row r="43" spans="1:14" x14ac:dyDescent="0.45">
      <c r="A43" s="55" t="s">
        <v>59</v>
      </c>
      <c r="B43" s="56"/>
      <c r="C43" s="56"/>
      <c r="D43" s="57"/>
      <c r="E43" s="17">
        <f>-M29</f>
        <v>-5000</v>
      </c>
      <c r="F43" s="17">
        <v>-5000</v>
      </c>
      <c r="G43" s="14"/>
      <c r="H43" s="14"/>
      <c r="I43" s="14"/>
      <c r="K43" s="5" t="s">
        <v>75</v>
      </c>
      <c r="L43" s="32"/>
      <c r="M43" s="6">
        <f>M41-M42</f>
        <v>2000</v>
      </c>
    </row>
    <row r="44" spans="1:14" x14ac:dyDescent="0.45">
      <c r="A44" s="46" t="s">
        <v>61</v>
      </c>
      <c r="B44" s="47"/>
      <c r="C44" s="47"/>
      <c r="D44" s="48"/>
      <c r="E44" s="22">
        <f>SUM(E40:E43)</f>
        <v>7000</v>
      </c>
      <c r="F44" s="22">
        <f>SUM(F40:F43)</f>
        <v>7000</v>
      </c>
      <c r="G44" s="14"/>
      <c r="H44" s="14"/>
      <c r="I44" s="14"/>
    </row>
    <row r="45" spans="1:14" ht="14.65" thickBot="1" x14ac:dyDescent="0.5">
      <c r="A45" s="43" t="s">
        <v>60</v>
      </c>
      <c r="B45" s="44"/>
      <c r="C45" s="44"/>
      <c r="D45" s="45"/>
      <c r="E45" s="25">
        <f>E26+E36+E39+E44</f>
        <v>31000</v>
      </c>
      <c r="F45" s="25">
        <f>F26+F36+F39+F44</f>
        <v>-79000</v>
      </c>
      <c r="G45" s="41"/>
      <c r="H45" s="41"/>
      <c r="I45" s="41"/>
    </row>
    <row r="46" spans="1:14" x14ac:dyDescent="0.45">
      <c r="A46" t="s">
        <v>90</v>
      </c>
      <c r="K46" s="3"/>
      <c r="L46" s="29"/>
      <c r="M46" s="29"/>
      <c r="N46" s="30" t="s">
        <v>24</v>
      </c>
    </row>
    <row r="47" spans="1:14" x14ac:dyDescent="0.45">
      <c r="K47" s="74" t="s">
        <v>76</v>
      </c>
      <c r="L47" s="73"/>
      <c r="M47" s="73">
        <v>325000</v>
      </c>
      <c r="N47" s="31"/>
    </row>
    <row r="48" spans="1:14" x14ac:dyDescent="0.45">
      <c r="K48" s="4" t="s">
        <v>77</v>
      </c>
      <c r="L48" s="73"/>
      <c r="M48" s="73">
        <v>270000</v>
      </c>
      <c r="N48" s="31">
        <v>160000</v>
      </c>
    </row>
    <row r="49" spans="11:14" x14ac:dyDescent="0.45">
      <c r="K49" s="5" t="s">
        <v>78</v>
      </c>
      <c r="L49" s="32"/>
      <c r="M49" s="32">
        <f>M47-M48</f>
        <v>55000</v>
      </c>
      <c r="N49" s="6">
        <f>M47-N48</f>
        <v>165000</v>
      </c>
    </row>
  </sheetData>
  <mergeCells count="25">
    <mergeCell ref="A26:D26"/>
    <mergeCell ref="A1:F1"/>
    <mergeCell ref="B2:B3"/>
    <mergeCell ref="C2:D2"/>
    <mergeCell ref="E2:E3"/>
    <mergeCell ref="F2:F3"/>
    <mergeCell ref="A38:D38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45:D45"/>
    <mergeCell ref="A39:D39"/>
    <mergeCell ref="A40:D40"/>
    <mergeCell ref="A41:D41"/>
    <mergeCell ref="A42:D42"/>
    <mergeCell ref="A43:D43"/>
    <mergeCell ref="A44:D4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07B96-728D-41A3-9E8B-408B333EC65A}">
  <dimension ref="A1:F29"/>
  <sheetViews>
    <sheetView workbookViewId="0">
      <selection activeCell="G23" sqref="G23"/>
    </sheetView>
  </sheetViews>
  <sheetFormatPr baseColWidth="10" defaultRowHeight="14.25" x14ac:dyDescent="0.45"/>
  <sheetData>
    <row r="1" spans="1:6" x14ac:dyDescent="0.45">
      <c r="A1" t="s">
        <v>96</v>
      </c>
    </row>
    <row r="2" spans="1:6" x14ac:dyDescent="0.45">
      <c r="A2" t="s">
        <v>97</v>
      </c>
    </row>
    <row r="3" spans="1:6" x14ac:dyDescent="0.45">
      <c r="A3" t="s">
        <v>98</v>
      </c>
    </row>
    <row r="5" spans="1:6" x14ac:dyDescent="0.45">
      <c r="A5" t="s">
        <v>99</v>
      </c>
    </row>
    <row r="6" spans="1:6" x14ac:dyDescent="0.45">
      <c r="A6" t="s">
        <v>117</v>
      </c>
    </row>
    <row r="8" spans="1:6" x14ac:dyDescent="0.45">
      <c r="A8" t="s">
        <v>100</v>
      </c>
      <c r="B8" t="s">
        <v>101</v>
      </c>
    </row>
    <row r="9" spans="1:6" x14ac:dyDescent="0.45">
      <c r="A9" s="3"/>
      <c r="B9" s="3"/>
      <c r="C9" s="29"/>
      <c r="D9" s="30"/>
      <c r="E9" s="1" t="s">
        <v>102</v>
      </c>
      <c r="F9" s="1" t="s">
        <v>103</v>
      </c>
    </row>
    <row r="10" spans="1:6" x14ac:dyDescent="0.45">
      <c r="A10" s="4">
        <v>512</v>
      </c>
      <c r="B10" s="3" t="s">
        <v>104</v>
      </c>
      <c r="C10" s="29"/>
      <c r="D10" s="30"/>
      <c r="E10" s="75">
        <f>F12+F11</f>
        <v>336000</v>
      </c>
      <c r="F10" s="75"/>
    </row>
    <row r="11" spans="1:6" x14ac:dyDescent="0.45">
      <c r="A11" s="4">
        <v>4457</v>
      </c>
      <c r="B11" s="4"/>
      <c r="C11" s="73" t="s">
        <v>105</v>
      </c>
      <c r="D11" s="31"/>
      <c r="E11" s="75"/>
      <c r="F11" s="75">
        <f>F12*0.2</f>
        <v>56000</v>
      </c>
    </row>
    <row r="12" spans="1:6" x14ac:dyDescent="0.45">
      <c r="A12" s="4">
        <v>701</v>
      </c>
      <c r="B12" s="4"/>
      <c r="C12" s="73"/>
      <c r="D12" s="31" t="s">
        <v>106</v>
      </c>
      <c r="E12" s="75"/>
      <c r="F12" s="75">
        <v>280000</v>
      </c>
    </row>
    <row r="13" spans="1:6" x14ac:dyDescent="0.45">
      <c r="A13" s="4"/>
      <c r="B13" s="77" t="s">
        <v>107</v>
      </c>
      <c r="C13" s="32"/>
      <c r="D13" s="6"/>
      <c r="E13" s="75"/>
      <c r="F13" s="75"/>
    </row>
    <row r="14" spans="1:6" x14ac:dyDescent="0.45">
      <c r="A14" s="4"/>
      <c r="B14" s="4"/>
      <c r="C14" s="73"/>
      <c r="D14" s="31"/>
      <c r="E14" s="75"/>
      <c r="F14" s="75"/>
    </row>
    <row r="15" spans="1:6" x14ac:dyDescent="0.45">
      <c r="A15" s="4">
        <v>601</v>
      </c>
      <c r="B15" s="3" t="s">
        <v>108</v>
      </c>
      <c r="C15" s="29"/>
      <c r="D15" s="30"/>
      <c r="E15" s="75">
        <v>123000</v>
      </c>
      <c r="F15" s="75"/>
    </row>
    <row r="16" spans="1:6" x14ac:dyDescent="0.45">
      <c r="A16" s="4">
        <v>44566</v>
      </c>
      <c r="B16" s="4" t="s">
        <v>109</v>
      </c>
      <c r="C16" s="73"/>
      <c r="D16" s="31"/>
      <c r="E16" s="75">
        <f>E15*0.2</f>
        <v>24600</v>
      </c>
      <c r="F16" s="75"/>
    </row>
    <row r="17" spans="1:6" x14ac:dyDescent="0.45">
      <c r="A17" s="4">
        <v>512</v>
      </c>
      <c r="B17" s="4"/>
      <c r="C17" s="73" t="s">
        <v>104</v>
      </c>
      <c r="D17" s="31"/>
      <c r="E17" s="75"/>
      <c r="F17" s="75">
        <f>E15+E16</f>
        <v>147600</v>
      </c>
    </row>
    <row r="18" spans="1:6" x14ac:dyDescent="0.45">
      <c r="A18" s="4"/>
      <c r="B18" s="77" t="s">
        <v>110</v>
      </c>
      <c r="C18" s="32"/>
      <c r="D18" s="6"/>
      <c r="E18" s="75"/>
      <c r="F18" s="75"/>
    </row>
    <row r="19" spans="1:6" x14ac:dyDescent="0.45">
      <c r="A19" s="4"/>
      <c r="B19" s="4"/>
      <c r="C19" s="73"/>
      <c r="D19" s="31"/>
      <c r="E19" s="75"/>
      <c r="F19" s="75"/>
    </row>
    <row r="20" spans="1:6" x14ac:dyDescent="0.45">
      <c r="A20" s="4">
        <v>20</v>
      </c>
      <c r="B20" s="3" t="s">
        <v>111</v>
      </c>
      <c r="C20" s="29"/>
      <c r="D20" s="30"/>
      <c r="E20" s="75">
        <v>52000</v>
      </c>
      <c r="F20" s="75"/>
    </row>
    <row r="21" spans="1:6" x14ac:dyDescent="0.45">
      <c r="A21" s="4">
        <v>44562</v>
      </c>
      <c r="B21" s="4" t="s">
        <v>112</v>
      </c>
      <c r="C21" s="73"/>
      <c r="D21" s="31"/>
      <c r="E21" s="75">
        <f>E20*0.2</f>
        <v>10400</v>
      </c>
      <c r="F21" s="75"/>
    </row>
    <row r="22" spans="1:6" x14ac:dyDescent="0.45">
      <c r="A22" s="4">
        <v>512</v>
      </c>
      <c r="B22" s="4"/>
      <c r="C22" s="73" t="s">
        <v>104</v>
      </c>
      <c r="D22" s="31"/>
      <c r="E22" s="75"/>
      <c r="F22" s="75">
        <f>+E20+E21</f>
        <v>62400</v>
      </c>
    </row>
    <row r="23" spans="1:6" x14ac:dyDescent="0.45">
      <c r="A23" s="4"/>
      <c r="B23" s="77" t="s">
        <v>113</v>
      </c>
      <c r="C23" s="32"/>
      <c r="D23" s="6"/>
      <c r="E23" s="75"/>
      <c r="F23" s="75"/>
    </row>
    <row r="24" spans="1:6" x14ac:dyDescent="0.45">
      <c r="A24" s="4"/>
      <c r="B24" s="4"/>
      <c r="C24" s="73"/>
      <c r="D24" s="31"/>
      <c r="E24" s="75"/>
      <c r="F24" s="75"/>
    </row>
    <row r="25" spans="1:6" x14ac:dyDescent="0.45">
      <c r="A25" s="4" t="s">
        <v>114</v>
      </c>
      <c r="B25" s="4"/>
      <c r="C25" s="73"/>
      <c r="D25" s="31"/>
      <c r="E25" s="75"/>
      <c r="F25" s="75"/>
    </row>
    <row r="26" spans="1:6" x14ac:dyDescent="0.45">
      <c r="A26" s="4">
        <v>4457</v>
      </c>
      <c r="B26" s="3" t="s">
        <v>105</v>
      </c>
      <c r="C26" s="29"/>
      <c r="D26" s="30"/>
      <c r="E26" s="75">
        <v>56000</v>
      </c>
      <c r="F26" s="75"/>
    </row>
    <row r="27" spans="1:6" x14ac:dyDescent="0.45">
      <c r="A27" s="4">
        <v>4455</v>
      </c>
      <c r="B27" s="4"/>
      <c r="C27" s="73" t="s">
        <v>115</v>
      </c>
      <c r="D27" s="31"/>
      <c r="E27" s="75"/>
      <c r="F27" s="75">
        <f>+E26-F28-F29</f>
        <v>21000</v>
      </c>
    </row>
    <row r="28" spans="1:6" x14ac:dyDescent="0.45">
      <c r="A28" s="4">
        <v>44566</v>
      </c>
      <c r="B28" s="4"/>
      <c r="C28" s="73" t="s">
        <v>109</v>
      </c>
      <c r="D28" s="31"/>
      <c r="E28" s="75"/>
      <c r="F28" s="75">
        <v>24600</v>
      </c>
    </row>
    <row r="29" spans="1:6" x14ac:dyDescent="0.45">
      <c r="A29" s="5">
        <v>44562</v>
      </c>
      <c r="B29" s="5"/>
      <c r="C29" s="32" t="s">
        <v>116</v>
      </c>
      <c r="D29" s="6"/>
      <c r="E29" s="76"/>
      <c r="F29" s="76">
        <f>+E21</f>
        <v>10400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B5BF2-D686-4F9B-B76E-B52453421F74}">
  <dimension ref="A1:J56"/>
  <sheetViews>
    <sheetView tabSelected="1" topLeftCell="A12" workbookViewId="0">
      <selection activeCell="G43" sqref="G43"/>
    </sheetView>
  </sheetViews>
  <sheetFormatPr baseColWidth="10" defaultRowHeight="14.25" x14ac:dyDescent="0.45"/>
  <cols>
    <col min="8" max="8" width="25" bestFit="1" customWidth="1"/>
  </cols>
  <sheetData>
    <row r="1" spans="1:6" x14ac:dyDescent="0.45">
      <c r="A1" t="s">
        <v>118</v>
      </c>
      <c r="B1" s="3"/>
      <c r="C1" s="29"/>
      <c r="D1" s="29"/>
      <c r="E1" s="2" t="s">
        <v>102</v>
      </c>
      <c r="F1" s="30" t="s">
        <v>103</v>
      </c>
    </row>
    <row r="2" spans="1:6" x14ac:dyDescent="0.45">
      <c r="B2" s="3"/>
      <c r="C2" s="78">
        <v>45572</v>
      </c>
      <c r="D2" s="29"/>
      <c r="E2" s="75"/>
      <c r="F2" s="31"/>
    </row>
    <row r="3" spans="1:6" x14ac:dyDescent="0.45">
      <c r="A3">
        <v>411</v>
      </c>
      <c r="B3" s="4" t="s">
        <v>119</v>
      </c>
      <c r="D3" s="73"/>
      <c r="E3" s="75">
        <f>+F4+F5</f>
        <v>5400</v>
      </c>
      <c r="F3" s="31"/>
    </row>
    <row r="4" spans="1:6" x14ac:dyDescent="0.45">
      <c r="A4">
        <v>4457</v>
      </c>
      <c r="B4" s="4"/>
      <c r="C4" t="s">
        <v>120</v>
      </c>
      <c r="D4" s="73"/>
      <c r="E4" s="75"/>
      <c r="F4" s="31">
        <f>F5*0.2</f>
        <v>900</v>
      </c>
    </row>
    <row r="5" spans="1:6" x14ac:dyDescent="0.45">
      <c r="A5">
        <v>701</v>
      </c>
      <c r="B5" s="5"/>
      <c r="C5" s="32" t="s">
        <v>121</v>
      </c>
      <c r="D5" s="32"/>
      <c r="E5" s="75"/>
      <c r="F5" s="31">
        <f>900*5</f>
        <v>4500</v>
      </c>
    </row>
    <row r="6" spans="1:6" x14ac:dyDescent="0.45">
      <c r="B6" s="3"/>
      <c r="C6" s="78">
        <v>45580</v>
      </c>
      <c r="D6" s="29"/>
      <c r="E6" s="75"/>
      <c r="F6" s="31"/>
    </row>
    <row r="7" spans="1:6" x14ac:dyDescent="0.45">
      <c r="A7">
        <v>512</v>
      </c>
      <c r="B7" s="4" t="s">
        <v>104</v>
      </c>
      <c r="D7" s="73"/>
      <c r="E7" s="75">
        <f>F9+F10-E8</f>
        <v>8640</v>
      </c>
      <c r="F7" s="31"/>
    </row>
    <row r="8" spans="1:6" x14ac:dyDescent="0.45">
      <c r="A8">
        <v>665</v>
      </c>
      <c r="B8" s="4" t="s">
        <v>122</v>
      </c>
      <c r="D8" s="73"/>
      <c r="E8" s="75">
        <v>800</v>
      </c>
      <c r="F8" s="31"/>
    </row>
    <row r="9" spans="1:6" x14ac:dyDescent="0.45">
      <c r="A9">
        <v>4457</v>
      </c>
      <c r="B9" s="4"/>
      <c r="D9" s="73" t="s">
        <v>105</v>
      </c>
      <c r="E9" s="75"/>
      <c r="F9" s="31">
        <f>(F10-E8)*0.2</f>
        <v>1440</v>
      </c>
    </row>
    <row r="10" spans="1:6" x14ac:dyDescent="0.45">
      <c r="A10">
        <v>701</v>
      </c>
      <c r="B10" s="5"/>
      <c r="C10" s="32"/>
      <c r="D10" s="32" t="s">
        <v>76</v>
      </c>
      <c r="E10" s="75"/>
      <c r="F10" s="31">
        <v>8000</v>
      </c>
    </row>
    <row r="11" spans="1:6" x14ac:dyDescent="0.45">
      <c r="B11" s="3"/>
      <c r="C11" s="78">
        <v>45590</v>
      </c>
      <c r="D11" s="29"/>
      <c r="E11" s="75"/>
      <c r="F11" s="31"/>
    </row>
    <row r="12" spans="1:6" x14ac:dyDescent="0.45">
      <c r="A12">
        <v>512</v>
      </c>
      <c r="B12" s="4" t="s">
        <v>123</v>
      </c>
      <c r="D12" s="73"/>
      <c r="E12" s="75">
        <f>E3</f>
        <v>5400</v>
      </c>
      <c r="F12" s="31"/>
    </row>
    <row r="13" spans="1:6" x14ac:dyDescent="0.45">
      <c r="A13">
        <v>411</v>
      </c>
      <c r="B13" s="4"/>
      <c r="C13" t="s">
        <v>124</v>
      </c>
      <c r="D13" s="73"/>
      <c r="E13" s="75"/>
      <c r="F13" s="31">
        <f>E3</f>
        <v>5400</v>
      </c>
    </row>
    <row r="14" spans="1:6" x14ac:dyDescent="0.45">
      <c r="B14" s="5"/>
      <c r="C14" s="32"/>
      <c r="D14" s="32"/>
      <c r="E14" s="75"/>
      <c r="F14" s="31"/>
    </row>
    <row r="15" spans="1:6" x14ac:dyDescent="0.45">
      <c r="B15" s="3"/>
      <c r="C15" s="78">
        <v>45657</v>
      </c>
      <c r="D15" s="29"/>
      <c r="E15" s="75"/>
      <c r="F15" s="31"/>
    </row>
    <row r="16" spans="1:6" x14ac:dyDescent="0.45">
      <c r="A16">
        <v>701</v>
      </c>
      <c r="B16" s="4" t="s">
        <v>76</v>
      </c>
      <c r="D16" s="73"/>
      <c r="E16" s="75">
        <f>1000*3</f>
        <v>3000</v>
      </c>
      <c r="F16" s="31"/>
    </row>
    <row r="17" spans="1:10" x14ac:dyDescent="0.45">
      <c r="A17">
        <v>487</v>
      </c>
      <c r="B17" s="5"/>
      <c r="C17" s="32" t="s">
        <v>125</v>
      </c>
      <c r="D17" s="32"/>
      <c r="E17" s="75"/>
      <c r="F17" s="31">
        <f>+E16</f>
        <v>3000</v>
      </c>
    </row>
    <row r="18" spans="1:10" x14ac:dyDescent="0.45">
      <c r="B18" s="4"/>
      <c r="C18" s="79">
        <v>45657</v>
      </c>
      <c r="D18" s="73"/>
      <c r="E18" s="75"/>
      <c r="F18" s="31"/>
    </row>
    <row r="19" spans="1:10" x14ac:dyDescent="0.45">
      <c r="A19">
        <v>418</v>
      </c>
      <c r="B19" s="4" t="s">
        <v>126</v>
      </c>
      <c r="D19" s="73"/>
      <c r="E19" s="75">
        <f>+F20+F21</f>
        <v>2640</v>
      </c>
      <c r="F19" s="31"/>
    </row>
    <row r="20" spans="1:10" x14ac:dyDescent="0.45">
      <c r="A20">
        <v>701</v>
      </c>
      <c r="B20" s="4"/>
      <c r="C20" t="s">
        <v>76</v>
      </c>
      <c r="D20" s="73"/>
      <c r="E20" s="75"/>
      <c r="F20" s="31">
        <f>1100*2</f>
        <v>2200</v>
      </c>
    </row>
    <row r="21" spans="1:10" x14ac:dyDescent="0.45">
      <c r="A21">
        <v>44587</v>
      </c>
      <c r="B21" s="4"/>
      <c r="C21" t="s">
        <v>127</v>
      </c>
      <c r="D21" s="73"/>
      <c r="E21" s="75"/>
      <c r="F21" s="31">
        <f>+F20*0.2</f>
        <v>440</v>
      </c>
    </row>
    <row r="22" spans="1:10" x14ac:dyDescent="0.45">
      <c r="B22" s="4"/>
      <c r="D22" s="73"/>
      <c r="E22" s="75"/>
      <c r="F22" s="31"/>
    </row>
    <row r="23" spans="1:10" x14ac:dyDescent="0.45">
      <c r="C23" s="79">
        <v>45657</v>
      </c>
      <c r="E23" s="75"/>
      <c r="F23" s="31"/>
    </row>
    <row r="24" spans="1:10" x14ac:dyDescent="0.45">
      <c r="A24">
        <v>713</v>
      </c>
      <c r="B24" s="3" t="s">
        <v>128</v>
      </c>
      <c r="C24" s="29"/>
      <c r="D24" s="29"/>
      <c r="E24" s="75">
        <v>22000</v>
      </c>
      <c r="F24" s="31"/>
    </row>
    <row r="25" spans="1:10" x14ac:dyDescent="0.45">
      <c r="A25">
        <v>355</v>
      </c>
      <c r="B25" s="4"/>
      <c r="D25" s="73" t="s">
        <v>88</v>
      </c>
      <c r="E25" s="75"/>
      <c r="F25" s="31">
        <v>22000</v>
      </c>
    </row>
    <row r="26" spans="1:10" x14ac:dyDescent="0.45">
      <c r="B26" s="4"/>
      <c r="C26" s="79">
        <v>45657</v>
      </c>
      <c r="D26" s="73"/>
      <c r="E26" s="75"/>
      <c r="F26" s="31"/>
    </row>
    <row r="27" spans="1:10" x14ac:dyDescent="0.45">
      <c r="A27">
        <v>355</v>
      </c>
      <c r="B27" s="4" t="s">
        <v>129</v>
      </c>
      <c r="D27" s="73"/>
      <c r="E27" s="75">
        <v>25000</v>
      </c>
      <c r="F27" s="31"/>
    </row>
    <row r="28" spans="1:10" x14ac:dyDescent="0.45">
      <c r="A28">
        <v>713</v>
      </c>
      <c r="B28" s="5"/>
      <c r="C28" s="32" t="s">
        <v>130</v>
      </c>
      <c r="D28" s="32"/>
      <c r="E28" s="75"/>
      <c r="F28" s="31">
        <v>25000</v>
      </c>
    </row>
    <row r="29" spans="1:10" x14ac:dyDescent="0.45">
      <c r="B29" s="3"/>
      <c r="C29" s="29"/>
      <c r="D29" s="30"/>
      <c r="E29" s="75"/>
      <c r="F29" s="31"/>
    </row>
    <row r="30" spans="1:10" x14ac:dyDescent="0.45">
      <c r="B30" s="4"/>
      <c r="C30" s="82">
        <v>45657</v>
      </c>
      <c r="D30" s="31"/>
      <c r="E30" s="75"/>
      <c r="F30" s="31"/>
      <c r="H30" t="s">
        <v>65</v>
      </c>
      <c r="I30">
        <v>300000</v>
      </c>
      <c r="J30" t="s">
        <v>132</v>
      </c>
    </row>
    <row r="31" spans="1:10" x14ac:dyDescent="0.45">
      <c r="A31">
        <v>661</v>
      </c>
      <c r="B31" s="4" t="s">
        <v>131</v>
      </c>
      <c r="C31" s="73"/>
      <c r="D31" s="31"/>
      <c r="E31" s="75">
        <v>5000</v>
      </c>
      <c r="F31" s="31"/>
      <c r="H31" t="s">
        <v>134</v>
      </c>
      <c r="I31" s="80">
        <v>2.5000000000000001E-2</v>
      </c>
    </row>
    <row r="32" spans="1:10" x14ac:dyDescent="0.45">
      <c r="A32">
        <v>1688</v>
      </c>
      <c r="B32" s="4"/>
      <c r="C32" s="73" t="s">
        <v>133</v>
      </c>
      <c r="D32" s="31"/>
      <c r="E32" s="75"/>
      <c r="F32" s="31">
        <v>5000</v>
      </c>
      <c r="H32" t="s">
        <v>135</v>
      </c>
      <c r="I32">
        <f>+I30*I31</f>
        <v>7500</v>
      </c>
    </row>
    <row r="33" spans="1:9" x14ac:dyDescent="0.45">
      <c r="B33" s="5"/>
      <c r="C33" s="32"/>
      <c r="D33" s="6"/>
      <c r="E33" s="75"/>
      <c r="F33" s="31"/>
      <c r="H33" t="s">
        <v>136</v>
      </c>
      <c r="I33">
        <f>I32*8/12</f>
        <v>5000</v>
      </c>
    </row>
    <row r="34" spans="1:9" x14ac:dyDescent="0.45">
      <c r="B34" s="3"/>
      <c r="C34" s="29"/>
      <c r="D34" s="30"/>
      <c r="E34" s="75"/>
      <c r="F34" s="31"/>
    </row>
    <row r="35" spans="1:9" x14ac:dyDescent="0.45">
      <c r="B35" s="4"/>
      <c r="C35" s="82">
        <v>45292</v>
      </c>
      <c r="D35" s="31"/>
      <c r="E35" s="75"/>
      <c r="F35" s="31"/>
    </row>
    <row r="36" spans="1:9" x14ac:dyDescent="0.45">
      <c r="A36">
        <v>487</v>
      </c>
      <c r="B36" s="4" t="s">
        <v>125</v>
      </c>
      <c r="C36" s="73"/>
      <c r="D36" s="31"/>
      <c r="E36" s="75">
        <v>3000</v>
      </c>
      <c r="F36" s="31"/>
    </row>
    <row r="37" spans="1:9" x14ac:dyDescent="0.45">
      <c r="A37">
        <v>701</v>
      </c>
      <c r="B37" s="4"/>
      <c r="C37" s="73" t="s">
        <v>137</v>
      </c>
      <c r="D37" s="31"/>
      <c r="E37" s="75"/>
      <c r="F37" s="31">
        <v>3000</v>
      </c>
    </row>
    <row r="38" spans="1:9" x14ac:dyDescent="0.45">
      <c r="B38" s="5"/>
      <c r="C38" s="32"/>
      <c r="D38" s="6"/>
      <c r="E38" s="75"/>
      <c r="F38" s="31"/>
    </row>
    <row r="39" spans="1:9" x14ac:dyDescent="0.45">
      <c r="B39" s="3"/>
      <c r="C39" s="78">
        <v>45292</v>
      </c>
      <c r="D39" s="30"/>
      <c r="E39" s="75"/>
      <c r="F39" s="31"/>
    </row>
    <row r="40" spans="1:9" x14ac:dyDescent="0.45">
      <c r="A40">
        <v>701</v>
      </c>
      <c r="B40" s="4" t="s">
        <v>137</v>
      </c>
      <c r="C40" s="73"/>
      <c r="D40" s="31"/>
      <c r="E40" s="75">
        <v>2200</v>
      </c>
      <c r="F40" s="31"/>
    </row>
    <row r="41" spans="1:9" x14ac:dyDescent="0.45">
      <c r="A41">
        <v>44587</v>
      </c>
      <c r="B41" s="4" t="s">
        <v>138</v>
      </c>
      <c r="C41" s="73"/>
      <c r="D41" s="31"/>
      <c r="E41" s="75">
        <v>440</v>
      </c>
      <c r="F41" s="31"/>
    </row>
    <row r="42" spans="1:9" x14ac:dyDescent="0.45">
      <c r="A42">
        <v>418</v>
      </c>
      <c r="B42" s="4"/>
      <c r="C42" s="73" t="s">
        <v>139</v>
      </c>
      <c r="D42" s="31"/>
      <c r="E42" s="75"/>
      <c r="F42" s="31">
        <v>2640</v>
      </c>
    </row>
    <row r="43" spans="1:9" x14ac:dyDescent="0.45">
      <c r="B43" s="5"/>
      <c r="C43" s="32"/>
      <c r="D43" s="6"/>
      <c r="E43" s="75"/>
      <c r="F43" s="31"/>
    </row>
    <row r="44" spans="1:9" x14ac:dyDescent="0.45">
      <c r="B44" s="3"/>
      <c r="C44" s="78">
        <v>45292</v>
      </c>
      <c r="D44" s="30"/>
      <c r="E44" s="75"/>
      <c r="F44" s="31"/>
    </row>
    <row r="45" spans="1:9" x14ac:dyDescent="0.45">
      <c r="A45">
        <v>1688</v>
      </c>
      <c r="B45" s="4" t="s">
        <v>140</v>
      </c>
      <c r="C45" s="73"/>
      <c r="D45" s="31"/>
      <c r="E45" s="75">
        <v>5000</v>
      </c>
      <c r="F45" s="31"/>
    </row>
    <row r="46" spans="1:9" x14ac:dyDescent="0.45">
      <c r="A46">
        <v>661</v>
      </c>
      <c r="B46" s="4"/>
      <c r="C46" s="73" t="s">
        <v>67</v>
      </c>
      <c r="D46" s="31"/>
      <c r="E46" s="75"/>
      <c r="F46" s="31">
        <v>5000</v>
      </c>
    </row>
    <row r="47" spans="1:9" x14ac:dyDescent="0.45">
      <c r="B47" s="5"/>
      <c r="C47" s="32"/>
      <c r="D47" s="6"/>
      <c r="E47" s="75"/>
      <c r="F47" s="31"/>
    </row>
    <row r="48" spans="1:9" x14ac:dyDescent="0.45">
      <c r="B48" s="3"/>
      <c r="C48" s="78">
        <v>45306</v>
      </c>
      <c r="D48" s="30"/>
      <c r="E48" s="75"/>
      <c r="F48" s="31"/>
    </row>
    <row r="49" spans="1:9" x14ac:dyDescent="0.45">
      <c r="A49">
        <v>411</v>
      </c>
      <c r="B49" s="4" t="s">
        <v>141</v>
      </c>
      <c r="C49" s="73"/>
      <c r="D49" s="31"/>
      <c r="E49" s="75">
        <v>2640</v>
      </c>
      <c r="F49" s="31"/>
    </row>
    <row r="50" spans="1:9" x14ac:dyDescent="0.45">
      <c r="A50">
        <v>701</v>
      </c>
      <c r="B50" s="4"/>
      <c r="C50" s="73" t="s">
        <v>137</v>
      </c>
      <c r="D50" s="31"/>
      <c r="E50" s="75"/>
      <c r="F50" s="31">
        <v>2200</v>
      </c>
      <c r="H50" s="81"/>
      <c r="I50" s="81"/>
    </row>
    <row r="51" spans="1:9" x14ac:dyDescent="0.45">
      <c r="A51">
        <v>44571</v>
      </c>
      <c r="B51" s="4"/>
      <c r="C51" s="73" t="s">
        <v>142</v>
      </c>
      <c r="D51" s="31"/>
      <c r="E51" s="75"/>
      <c r="F51" s="31">
        <v>440</v>
      </c>
    </row>
    <row r="52" spans="1:9" x14ac:dyDescent="0.45">
      <c r="B52" s="5"/>
      <c r="C52" s="32"/>
      <c r="D52" s="6"/>
      <c r="E52" s="75"/>
      <c r="F52" s="31"/>
    </row>
    <row r="53" spans="1:9" x14ac:dyDescent="0.45">
      <c r="B53" s="3"/>
      <c r="C53" s="78">
        <v>45412</v>
      </c>
      <c r="D53" s="30"/>
      <c r="E53" s="75"/>
      <c r="F53" s="31"/>
    </row>
    <row r="54" spans="1:9" x14ac:dyDescent="0.45">
      <c r="A54">
        <v>661</v>
      </c>
      <c r="B54" s="4" t="s">
        <v>67</v>
      </c>
      <c r="C54" s="73"/>
      <c r="D54" s="31"/>
      <c r="E54" s="75">
        <v>7500</v>
      </c>
      <c r="F54" s="31"/>
    </row>
    <row r="55" spans="1:9" x14ac:dyDescent="0.45">
      <c r="A55">
        <v>512</v>
      </c>
      <c r="B55" s="4"/>
      <c r="C55" s="73"/>
      <c r="D55" s="31" t="s">
        <v>123</v>
      </c>
      <c r="E55" s="75"/>
      <c r="F55" s="31">
        <v>7500</v>
      </c>
    </row>
    <row r="56" spans="1:9" x14ac:dyDescent="0.45">
      <c r="B56" s="5"/>
      <c r="C56" s="32"/>
      <c r="D56" s="6"/>
      <c r="E56" s="76"/>
      <c r="F56" s="6"/>
    </row>
  </sheetData>
  <mergeCells count="1">
    <mergeCell ref="H50:I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Exercice 1</vt:lpstr>
      <vt:lpstr>Exercice 2</vt:lpstr>
      <vt:lpstr>Exercice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guezt</dc:creator>
  <cp:lastModifiedBy>guez.tom@outlook.fr</cp:lastModifiedBy>
  <dcterms:created xsi:type="dcterms:W3CDTF">2015-06-05T18:17:20Z</dcterms:created>
  <dcterms:modified xsi:type="dcterms:W3CDTF">2024-09-24T21:45:05Z</dcterms:modified>
</cp:coreProperties>
</file>